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codeName="ThisWorkbook" hidePivotFieldList="1" defaultThemeVersion="124226"/>
  <bookViews>
    <workbookView xWindow="65416" yWindow="65416" windowWidth="20730" windowHeight="11310" activeTab="0"/>
  </bookViews>
  <sheets>
    <sheet name="EJERCICIO1" sheetId="4" r:id="rId1"/>
    <sheet name="VENTA DE COMPUTADORES" sheetId="1" r:id="rId2"/>
    <sheet name="Factura" sheetId="2" r:id="rId3"/>
    <sheet name="POLITICAS" sheetId="3" state="hidden" r:id="rId4"/>
    <sheet name="td" sheetId="5" r:id="rId5"/>
  </sheets>
  <definedNames>
    <definedName name="DISCO">Tabla_ventas[DISCO DURO (GB)]</definedName>
    <definedName name="ID">Tabla_ventas[ID]</definedName>
    <definedName name="MARCA">Tabla_ventas[MARCA]</definedName>
    <definedName name="PROCESADOR">Tabla_ventas[PROCESADOR(GHZ)]</definedName>
    <definedName name="RAM">Tabla_ventas[MEMORIA RAM(GB)]</definedName>
    <definedName name="TABLA1">Tabla_ventas[#All]</definedName>
    <definedName name="VALOR">Tabla_ventas[VALOR]</definedName>
  </definedNames>
  <calcPr calcId="191029"/>
  <pivotCaches>
    <pivotCache cacheId="4" r:id="rId6"/>
  </pivotCaches>
  <extLst/>
</workbook>
</file>

<file path=xl/sharedStrings.xml><?xml version="1.0" encoding="utf-8"?>
<sst xmlns="http://schemas.openxmlformats.org/spreadsheetml/2006/main" count="166" uniqueCount="64">
  <si>
    <t>ID</t>
  </si>
  <si>
    <t>MARCA</t>
  </si>
  <si>
    <t>MEMORIA RAM(GB)</t>
  </si>
  <si>
    <t>PROCESADOR(GHZ)</t>
  </si>
  <si>
    <t>DISCO DURO (GB)</t>
  </si>
  <si>
    <t>VALOR</t>
  </si>
  <si>
    <t>COMPAQ</t>
  </si>
  <si>
    <t>1.83</t>
  </si>
  <si>
    <t>TOSHIBA</t>
  </si>
  <si>
    <t>PACKARD BELL</t>
  </si>
  <si>
    <t>LENOVO</t>
  </si>
  <si>
    <t>2.22</t>
  </si>
  <si>
    <t>DELL</t>
  </si>
  <si>
    <t>1.66</t>
  </si>
  <si>
    <t>APPLE</t>
  </si>
  <si>
    <t>HP</t>
  </si>
  <si>
    <t>1.5</t>
  </si>
  <si>
    <t xml:space="preserve"> ACER</t>
  </si>
  <si>
    <t>2.53</t>
  </si>
  <si>
    <t>SONY</t>
  </si>
  <si>
    <t>SAMSUMG</t>
  </si>
  <si>
    <t>2.7</t>
  </si>
  <si>
    <t>N° FACTURA</t>
  </si>
  <si>
    <t>NOMBRE :</t>
  </si>
  <si>
    <t>RUT :</t>
  </si>
  <si>
    <t>FONO :</t>
  </si>
  <si>
    <t>DIRECCION :</t>
  </si>
  <si>
    <t>TOTAL</t>
  </si>
  <si>
    <t>Código</t>
  </si>
  <si>
    <t>Memoria Ram</t>
  </si>
  <si>
    <t>Procesador</t>
  </si>
  <si>
    <t>Cantidad</t>
  </si>
  <si>
    <t>Valor</t>
  </si>
  <si>
    <t>Total</t>
  </si>
  <si>
    <t>76.050.966-3</t>
  </si>
  <si>
    <t>COMUNA</t>
  </si>
  <si>
    <t>Pedro Aguirre Cerda</t>
  </si>
  <si>
    <t>IVA</t>
  </si>
  <si>
    <t>TOTAL NETO</t>
  </si>
  <si>
    <t>DESCUENTO</t>
  </si>
  <si>
    <t>FORMA DE PAGO</t>
  </si>
  <si>
    <t>NORMAL</t>
  </si>
  <si>
    <t>POTENCIAL</t>
  </si>
  <si>
    <t>PREFERENCIAL</t>
  </si>
  <si>
    <t>POLITICA DE VENTAS</t>
  </si>
  <si>
    <t>Camino a Melipilla 2432</t>
  </si>
  <si>
    <t>FECHA</t>
  </si>
  <si>
    <t>STOCK</t>
  </si>
  <si>
    <t>Marca</t>
  </si>
  <si>
    <t>FACTURA VENTA DE COMPUTADORES</t>
  </si>
  <si>
    <t>COMPUTER SA</t>
  </si>
  <si>
    <t>Tipo</t>
  </si>
  <si>
    <t>Unidades</t>
  </si>
  <si>
    <t>Lote 1</t>
  </si>
  <si>
    <t>Lote 2</t>
  </si>
  <si>
    <t xml:space="preserve">Cantidad </t>
  </si>
  <si>
    <t>EFECTIVO</t>
  </si>
  <si>
    <t>VALIDACION DE DATOS</t>
  </si>
  <si>
    <t>BUSCARV</t>
  </si>
  <si>
    <t>PONER NOMBRE A UN RANGO</t>
  </si>
  <si>
    <t>PRECIO*CANTIDAD</t>
  </si>
  <si>
    <t>TOTAL BRUTO</t>
  </si>
  <si>
    <t>Total general</t>
  </si>
  <si>
    <t>Suma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</si>
</sst>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$&quot;* #,##0_ ;_ &quot;$&quot;* \-#,##0_ ;_ &quot;$&quot;* &quot;-&quot;_ ;_ @_ "/>
    <numFmt numFmtId="164" formatCode="&quot;$&quot;\ #,##0;[Red]\-&quot;$&quot;\ #,##0"/>
    <numFmt numFmtId="165" formatCode="_-[$$-340A]\ * #,##0_-;\-[$$-340A]\ * #,##0_-;_-[$$-340A]\ * &quot;-&quot;??_-;_-@_-"/>
    <numFmt numFmtId="166" formatCode="_-&quot;$&quot;\ * #,##0_-;\-&quot;$&quot;\ * #,##0_-;_-&quot;$&quot;\ * &quot;-&quot;??_-;_-@_-"/>
    <numFmt numFmtId="177" formatCode="General"/>
  </numFmts>
  <fonts count="12">
    <font>
      <sz val="10"/>
      <name val="Arial"/>
      <family val="2"/>
    </font>
    <font>
      <b/>
      <sz val="10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 style="medium">
        <color theme="1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166" fontId="0" fillId="0" borderId="0" xfId="0" applyNumberFormat="1"/>
    <xf numFmtId="166" fontId="0" fillId="0" borderId="0" xfId="0" applyNumberFormat="1" applyBorder="1"/>
    <xf numFmtId="0" fontId="0" fillId="0" borderId="9" xfId="0" applyFont="1" applyBorder="1"/>
    <xf numFmtId="166" fontId="0" fillId="0" borderId="11" xfId="0" applyNumberFormat="1" applyBorder="1"/>
    <xf numFmtId="0" fontId="0" fillId="0" borderId="4" xfId="0" applyBorder="1" applyAlignment="1">
      <alignment horizontal="center"/>
    </xf>
    <xf numFmtId="166" fontId="0" fillId="0" borderId="5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0" fontId="0" fillId="0" borderId="12" xfId="0" applyBorder="1"/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/>
    <xf numFmtId="14" fontId="0" fillId="0" borderId="0" xfId="0" applyNumberFormat="1"/>
    <xf numFmtId="0" fontId="0" fillId="0" borderId="6" xfId="0" applyBorder="1" applyAlignment="1">
      <alignment horizontal="center"/>
    </xf>
    <xf numFmtId="42" fontId="0" fillId="0" borderId="0" xfId="20" applyFont="1" applyBorder="1" applyAlignment="1">
      <alignment horizontal="center"/>
    </xf>
    <xf numFmtId="0" fontId="0" fillId="0" borderId="7" xfId="0" applyBorder="1" applyAlignment="1">
      <alignment horizontal="center"/>
    </xf>
    <xf numFmtId="42" fontId="0" fillId="0" borderId="7" xfId="20" applyFont="1" applyBorder="1" applyAlignment="1">
      <alignment horizontal="center"/>
    </xf>
    <xf numFmtId="166" fontId="0" fillId="0" borderId="8" xfId="0" applyNumberFormat="1" applyBorder="1"/>
    <xf numFmtId="0" fontId="0" fillId="0" borderId="15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0" borderId="22" xfId="0" applyBorder="1" applyAlignment="1">
      <alignment horizontal="center"/>
    </xf>
    <xf numFmtId="0" fontId="0" fillId="3" borderId="23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19" xfId="0" applyFont="1" applyFill="1" applyBorder="1"/>
    <xf numFmtId="0" fontId="0" fillId="4" borderId="23" xfId="0" applyFill="1" applyBorder="1"/>
    <xf numFmtId="0" fontId="0" fillId="4" borderId="24" xfId="0" applyFill="1" applyBorder="1"/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7" borderId="19" xfId="0" applyFont="1" applyFill="1" applyBorder="1"/>
    <xf numFmtId="0" fontId="0" fillId="7" borderId="19" xfId="0" applyFill="1" applyBorder="1"/>
    <xf numFmtId="0" fontId="0" fillId="7" borderId="21" xfId="0" applyFont="1" applyFill="1" applyBorder="1"/>
    <xf numFmtId="0" fontId="0" fillId="7" borderId="27" xfId="0" applyFont="1" applyFill="1" applyBorder="1"/>
    <xf numFmtId="0" fontId="7" fillId="0" borderId="0" xfId="0" applyFont="1" applyAlignment="1">
      <alignment horizontal="center"/>
    </xf>
    <xf numFmtId="0" fontId="0" fillId="8" borderId="0" xfId="0" applyFill="1"/>
    <xf numFmtId="0" fontId="8" fillId="0" borderId="0" xfId="0" applyFont="1"/>
    <xf numFmtId="0" fontId="0" fillId="0" borderId="0" xfId="0"/>
    <xf numFmtId="0" fontId="9" fillId="9" borderId="28" xfId="0" applyFont="1" applyFill="1" applyBorder="1"/>
    <xf numFmtId="42" fontId="0" fillId="0" borderId="0" xfId="0" applyNumberFormat="1"/>
    <xf numFmtId="42" fontId="9" fillId="9" borderId="29" xfId="0" applyNumberFormat="1" applyFont="1" applyFill="1" applyBorder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165" fontId="5" fillId="0" borderId="30" xfId="0" applyNumberFormat="1" applyFont="1" applyFill="1" applyBorder="1"/>
    <xf numFmtId="0" fontId="5" fillId="0" borderId="3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 [0]" xfId="20"/>
  </cellStyles>
  <dxfs count="46"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none">
          <fgColor theme="0" tint="-0.1499900072813034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numFmt numFmtId="177" formatCode="General"/>
      <fill>
        <patternFill patternType="none">
          <fgColor theme="0" tint="-0.1499900072813034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numFmt numFmtId="165" formatCode="_-[$$-340A]\ * #,##0_-;\-[$$-340A]\ * #,##0_-;_-[$$-340A]\ * &quot;-&quot;??_-;_-@_-"/>
      <fill>
        <patternFill patternType="none">
          <fgColor theme="0" tint="-0.1499900072813034"/>
        </patternFill>
      </fill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none">
          <fgColor theme="0" tint="-0.1499900072813034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none">
          <fgColor theme="0" tint="-0.1499900072813034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none">
          <fgColor theme="0" tint="-0.1499900072813034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none">
          <fgColor theme="0" tint="-0.1499900072813034"/>
        </patternFill>
      </fill>
      <alignment horizontal="left" vertical="bottom" textRotation="0" wrapText="1" shrinkToFit="1" readingOrder="0"/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none">
          <fgColor theme="0" tint="-0.1499900072813034"/>
        </patternFill>
      </fill>
      <alignment horizontal="center" vertical="bottom" textRotation="0" wrapText="1" shrinkToFit="1" readingOrder="0"/>
    </dxf>
    <dxf>
      <numFmt numFmtId="42" formatCode="_ &quot;$&quot;* #,##0_ ;_ &quot;$&quot;* \-#,##0_ ;_ &quot;$&quot;* &quot;-&quot;_ ;_ @_ "/>
    </dxf>
    <dxf>
      <numFmt numFmtId="42" formatCode="_ &quot;$&quot;* #,##0_ ;_ &quot;$&quot;* \-#,##0_ ;_ &quot;$&quot;* &quot;-&quot;_ ;_ @_ "/>
    </dxf>
    <dxf>
      <numFmt numFmtId="42" formatCode="_ &quot;$&quot;* #,##0_ ;_ &quot;$&quot;* \-#,##0_ ;_ &quot;$&quot;* &quot;-&quot;_ ;_ @_ 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2" formatCode="_ &quot;$&quot;* #,##0_ ;_ &quot;$&quot;* \-#,##0_ ;_ &quot;$&quot;* &quot;-&quot;_ ;_ @_ 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2" formatCode="_ &quot;$&quot;* #,##0_ ;_ &quot;$&quot;* \-#,##0_ ;_ &quot;$&quot;* &quot;-&quot;_ ;_ @_ 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2" formatCode="_ &quot;$&quot;* #,##0_ ;_ &quot;$&quot;* \-#,##0_ ;_ &quot;$&quot;* &quot;-&quot;_ ;_ @_ 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2" formatCode="_ &quot;$&quot;* #,##0_ ;_ &quot;$&quot;* \-#,##0_ ;_ &quot;$&quot;* &quot;-&quot;_ ;_ @_ 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2" formatCode="_ &quot;$&quot;* #,##0_ ;_ &quot;$&quot;* \-#,##0_ ;_ &quot;$&quot;* &quot;-&quot;_ ;_ @_ 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2" formatCode="_ &quot;$&quot;* #,##0_ ;_ &quot;$&quot;* \-#,##0_ ;_ &quot;$&quot;* &quot;-&quot;_ ;_ @_ 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2" formatCode="_ &quot;$&quot;* #,##0_ ;_ &quot;$&quot;* \-#,##0_ ;_ &quot;$&quot;* &quot;-&quot;_ ;_ @_ 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2" formatCode="_ &quot;$&quot;* #,##0_ ;_ &quot;$&quot;* \-#,##0_ ;_ &quot;$&quot;* &quot;-&quot;_ ;_ @_ 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2" formatCode="_ &quot;$&quot;* #,##0_ ;_ &quot;$&quot;* \-#,##0_ ;_ &quot;$&quot;* &quot;-&quot;_ ;_ @_ 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2" formatCode="_ &quot;$&quot;* #,##0_ ;_ &quot;$&quot;* \-#,##0_ ;_ &quot;$&quot;* &quot;-&quot;_ ;_ @_ 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2" formatCode="_ &quot;$&quot;* #,##0_ ;_ &quot;$&quot;* \-#,##0_ ;_ &quot;$&quot;* &quot;-&quot;_ ;_ @_ "/>
    </dxf>
    <dxf>
      <border>
        <top style="medium">
          <color theme="1"/>
        </top>
        <bottom style="medium">
          <color theme="1"/>
        </bottom>
      </border>
    </dxf>
    <dxf>
      <font>
        <b/>
        <i val="0"/>
        <u val="none"/>
        <strike val="0"/>
        <sz val="10"/>
        <name val="Arial"/>
        <family val="2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center" vertical="bottom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2</xdr:col>
      <xdr:colOff>571500</xdr:colOff>
      <xdr:row>4</xdr:row>
      <xdr:rowOff>161925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1495425" cy="809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695325</xdr:colOff>
      <xdr:row>22</xdr:row>
      <xdr:rowOff>114300</xdr:rowOff>
    </xdr:from>
    <xdr:to>
      <xdr:col>5</xdr:col>
      <xdr:colOff>952500</xdr:colOff>
      <xdr:row>25</xdr:row>
      <xdr:rowOff>66675</xdr:rowOff>
    </xdr:to>
    <xdr:sp macro="" textlink="">
      <xdr:nvSpPr>
        <xdr:cNvPr id="2" name="CuadroTexto 1"/>
        <xdr:cNvSpPr txBox="1"/>
      </xdr:nvSpPr>
      <xdr:spPr>
        <a:xfrm>
          <a:off x="3724275" y="3895725"/>
          <a:ext cx="2343150" cy="44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CL" sz="1100"/>
            <a:t>SI NOS PAGAN EN EFECTIVO 5% DE DESCUENTO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85725</xdr:rowOff>
    </xdr:from>
    <xdr:to>
      <xdr:col>4</xdr:col>
      <xdr:colOff>238125</xdr:colOff>
      <xdr:row>13</xdr:row>
      <xdr:rowOff>152400</xdr:rowOff>
    </xdr:to>
    <xdr:sp macro="" textlink="">
      <xdr:nvSpPr>
        <xdr:cNvPr id="2" name="1 CuadroTexto"/>
        <xdr:cNvSpPr txBox="1"/>
      </xdr:nvSpPr>
      <xdr:spPr>
        <a:xfrm>
          <a:off x="762000" y="1724025"/>
          <a:ext cx="4381500" cy="5524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SV" sz="1100"/>
            <a:t>SI EL CLIENTE PAGA EN EFECTIVO 5%</a:t>
          </a:r>
          <a:r>
            <a:rPr lang="es-SV" sz="1100" baseline="0"/>
            <a:t> DE DESCUENTO SOBRE EL TOTAL</a:t>
          </a:r>
        </a:p>
        <a:p>
          <a:endParaRPr lang="es-SV" sz="1100"/>
        </a:p>
        <a:p>
          <a:endParaRPr lang="es-SV" sz="1100"/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51" refreshedBy="Enrique" refreshedVersion="6">
  <cacheSource type="worksheet">
    <worksheetSource name="Tabla_ventas"/>
  </cacheSource>
  <cacheFields count="7">
    <cacheField name="ID">
      <sharedItems containsSemiMixedTypes="0" containsString="0" containsMixedTypes="0" containsNumber="1" containsInteger="1" count="0"/>
    </cacheField>
    <cacheField name="MARCA">
      <sharedItems containsMixedTypes="0" count="10">
        <s v="COMPAQ"/>
        <s v="TOSHIBA"/>
        <s v="PACKARD BELL"/>
        <s v="LENOVO"/>
        <s v="DELL"/>
        <s v="APPLE"/>
        <s v="SONY"/>
        <s v=" ACER"/>
        <s v="SAMSUMG"/>
        <s v="HP"/>
      </sharedItems>
    </cacheField>
    <cacheField name="MEMORIA RAM(GB)">
      <sharedItems containsSemiMixedTypes="0" containsString="0" containsMixedTypes="0" containsNumber="1" containsInteger="1" count="4">
        <n v="3"/>
        <n v="4"/>
        <n v="2"/>
        <n v="1"/>
      </sharedItems>
    </cacheField>
    <cacheField name="PROCESADOR(GHZ)">
      <sharedItems containsMixedTypes="1" containsNumber="1" containsInteger="1" count="0"/>
    </cacheField>
    <cacheField name="DISCO DURO (GB)">
      <sharedItems containsSemiMixedTypes="0" containsString="0" containsMixedTypes="0" containsNumber="1" containsInteger="1" count="0"/>
    </cacheField>
    <cacheField name="VALOR" numFmtId="165">
      <sharedItems containsSemiMixedTypes="0" containsString="0" containsMixedTypes="0" containsNumber="1" containsInteger="1" count="17">
        <n v="280000"/>
        <n v="240000"/>
        <n v="250000"/>
        <n v="220000"/>
        <n v="600000"/>
        <n v="170000"/>
        <n v="320000"/>
        <n v="270000"/>
        <n v="700000"/>
        <n v="260000"/>
        <n v="350000"/>
        <n v="400000"/>
        <n v="900000"/>
        <n v="180000"/>
        <n v="300000"/>
        <n v="200000"/>
        <n v="340000"/>
      </sharedItems>
    </cacheField>
    <cacheField name="STOCK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n v="110"/>
    <x v="0"/>
    <x v="0"/>
    <s v="1.83"/>
    <n v="180"/>
    <x v="0"/>
    <n v="10"/>
  </r>
  <r>
    <n v="111"/>
    <x v="1"/>
    <x v="1"/>
    <n v="2"/>
    <n v="220"/>
    <x v="1"/>
    <n v="7"/>
  </r>
  <r>
    <n v="115"/>
    <x v="2"/>
    <x v="0"/>
    <s v="1.83"/>
    <n v="220"/>
    <x v="0"/>
    <n v="8"/>
  </r>
  <r>
    <n v="116"/>
    <x v="3"/>
    <x v="0"/>
    <s v="2.22"/>
    <n v="180"/>
    <x v="2"/>
    <n v="8"/>
  </r>
  <r>
    <n v="124"/>
    <x v="4"/>
    <x v="0"/>
    <s v="1.66"/>
    <n v="250"/>
    <x v="3"/>
    <n v="1"/>
  </r>
  <r>
    <n v="132"/>
    <x v="5"/>
    <x v="2"/>
    <s v="2.22"/>
    <n v="320"/>
    <x v="4"/>
    <n v="0"/>
  </r>
  <r>
    <n v="134"/>
    <x v="2"/>
    <x v="3"/>
    <s v="1.5"/>
    <n v="120"/>
    <x v="5"/>
    <n v="6"/>
  </r>
  <r>
    <n v="139"/>
    <x v="3"/>
    <x v="1"/>
    <s v="2.22"/>
    <n v="250"/>
    <x v="6"/>
    <n v="8"/>
  </r>
  <r>
    <n v="149"/>
    <x v="0"/>
    <x v="3"/>
    <s v="2.53"/>
    <n v="340"/>
    <x v="3"/>
    <n v="8"/>
  </r>
  <r>
    <n v="104"/>
    <x v="1"/>
    <x v="2"/>
    <s v="1.5"/>
    <n v="320"/>
    <x v="0"/>
    <n v="5"/>
  </r>
  <r>
    <n v="107"/>
    <x v="6"/>
    <x v="3"/>
    <s v="1.66"/>
    <n v="80"/>
    <x v="7"/>
    <n v="9"/>
  </r>
  <r>
    <n v="118"/>
    <x v="4"/>
    <x v="0"/>
    <s v="1.83"/>
    <n v="80"/>
    <x v="2"/>
    <n v="10"/>
  </r>
  <r>
    <n v="129"/>
    <x v="5"/>
    <x v="1"/>
    <n v="2.53"/>
    <n v="120"/>
    <x v="8"/>
    <n v="8"/>
  </r>
  <r>
    <n v="105"/>
    <x v="7"/>
    <x v="0"/>
    <n v="2"/>
    <n v="180"/>
    <x v="2"/>
    <n v="5"/>
  </r>
  <r>
    <n v="106"/>
    <x v="2"/>
    <x v="1"/>
    <s v="2.22"/>
    <n v="250"/>
    <x v="9"/>
    <n v="8"/>
  </r>
  <r>
    <n v="119"/>
    <x v="6"/>
    <x v="2"/>
    <s v="2.22"/>
    <n v="250"/>
    <x v="10"/>
    <n v="4"/>
  </r>
  <r>
    <n v="123"/>
    <x v="8"/>
    <x v="2"/>
    <s v="1.5"/>
    <n v="120"/>
    <x v="5"/>
    <n v="7"/>
  </r>
  <r>
    <n v="136"/>
    <x v="1"/>
    <x v="3"/>
    <s v="1.66"/>
    <n v="340"/>
    <x v="0"/>
    <n v="6"/>
  </r>
  <r>
    <n v="148"/>
    <x v="1"/>
    <x v="3"/>
    <s v="1.5"/>
    <n v="80"/>
    <x v="5"/>
    <n v="0"/>
  </r>
  <r>
    <n v="108"/>
    <x v="3"/>
    <x v="2"/>
    <s v="1.83"/>
    <n v="120"/>
    <x v="1"/>
    <n v="5"/>
  </r>
  <r>
    <n v="117"/>
    <x v="4"/>
    <x v="2"/>
    <s v="1.66"/>
    <n v="120"/>
    <x v="1"/>
    <n v="9"/>
  </r>
  <r>
    <n v="130"/>
    <x v="6"/>
    <x v="1"/>
    <s v="1.83"/>
    <n v="250"/>
    <x v="11"/>
    <n v="8"/>
  </r>
  <r>
    <n v="138"/>
    <x v="7"/>
    <x v="0"/>
    <s v="2.53"/>
    <n v="120"/>
    <x v="0"/>
    <n v="8"/>
  </r>
  <r>
    <n v="143"/>
    <x v="7"/>
    <x v="2"/>
    <s v="1.83"/>
    <n v="120"/>
    <x v="3"/>
    <n v="10"/>
  </r>
  <r>
    <n v="150"/>
    <x v="2"/>
    <x v="2"/>
    <s v="1.66"/>
    <n v="250"/>
    <x v="1"/>
    <n v="0"/>
  </r>
  <r>
    <n v="109"/>
    <x v="5"/>
    <x v="1"/>
    <s v="2.7"/>
    <n v="340"/>
    <x v="12"/>
    <n v="3"/>
  </r>
  <r>
    <n v="121"/>
    <x v="1"/>
    <x v="0"/>
    <s v="1.5"/>
    <n v="80"/>
    <x v="13"/>
    <n v="9"/>
  </r>
  <r>
    <n v="122"/>
    <x v="6"/>
    <x v="1"/>
    <n v="2"/>
    <n v="180"/>
    <x v="0"/>
    <n v="0"/>
  </r>
  <r>
    <n v="131"/>
    <x v="1"/>
    <x v="2"/>
    <s v="2.22"/>
    <n v="220"/>
    <x v="14"/>
    <n v="2"/>
  </r>
  <r>
    <n v="135"/>
    <x v="6"/>
    <x v="1"/>
    <s v="2.22"/>
    <n v="320"/>
    <x v="8"/>
    <n v="7"/>
  </r>
  <r>
    <n v="144"/>
    <x v="2"/>
    <x v="0"/>
    <s v="1.66"/>
    <n v="120"/>
    <x v="15"/>
    <n v="0"/>
  </r>
  <r>
    <n v="100"/>
    <x v="1"/>
    <x v="2"/>
    <n v="1.66"/>
    <n v="120"/>
    <x v="15"/>
    <n v="0"/>
  </r>
  <r>
    <n v="126"/>
    <x v="6"/>
    <x v="1"/>
    <s v="2.7"/>
    <n v="340"/>
    <x v="8"/>
    <n v="10"/>
  </r>
  <r>
    <n v="142"/>
    <x v="4"/>
    <x v="3"/>
    <s v="1.66"/>
    <n v="80"/>
    <x v="15"/>
    <n v="7"/>
  </r>
  <r>
    <n v="145"/>
    <x v="3"/>
    <x v="0"/>
    <s v="2.22"/>
    <n v="120"/>
    <x v="2"/>
    <n v="2"/>
  </r>
  <r>
    <n v="147"/>
    <x v="8"/>
    <x v="3"/>
    <s v="2.53"/>
    <n v="80"/>
    <x v="1"/>
    <n v="1"/>
  </r>
  <r>
    <n v="101"/>
    <x v="4"/>
    <x v="0"/>
    <s v="1.83"/>
    <n v="80"/>
    <x v="9"/>
    <n v="10"/>
  </r>
  <r>
    <n v="112"/>
    <x v="9"/>
    <x v="3"/>
    <s v="1.66"/>
    <n v="80"/>
    <x v="9"/>
    <n v="4"/>
  </r>
  <r>
    <n v="113"/>
    <x v="7"/>
    <x v="3"/>
    <s v="1.66"/>
    <n v="120"/>
    <x v="3"/>
    <n v="0"/>
  </r>
  <r>
    <n v="125"/>
    <x v="9"/>
    <x v="1"/>
    <s v="1.83"/>
    <n v="180"/>
    <x v="14"/>
    <n v="7"/>
  </r>
  <r>
    <n v="127"/>
    <x v="3"/>
    <x v="3"/>
    <s v="2.22"/>
    <n v="120"/>
    <x v="10"/>
    <n v="6"/>
  </r>
  <r>
    <n v="133"/>
    <x v="1"/>
    <x v="2"/>
    <s v="2.53"/>
    <n v="250"/>
    <x v="16"/>
    <n v="2"/>
  </r>
  <r>
    <n v="137"/>
    <x v="0"/>
    <x v="2"/>
    <s v="1.83"/>
    <n v="320"/>
    <x v="2"/>
    <n v="3"/>
  </r>
  <r>
    <n v="141"/>
    <x v="9"/>
    <x v="0"/>
    <n v="2"/>
    <n v="80"/>
    <x v="3"/>
    <n v="1"/>
  </r>
  <r>
    <n v="102"/>
    <x v="0"/>
    <x v="3"/>
    <n v="2"/>
    <n v="120"/>
    <x v="1"/>
    <n v="10"/>
  </r>
  <r>
    <n v="103"/>
    <x v="9"/>
    <x v="1"/>
    <s v="2.7"/>
    <n v="150"/>
    <x v="6"/>
    <n v="2"/>
  </r>
  <r>
    <n v="114"/>
    <x v="8"/>
    <x v="2"/>
    <s v="2.7"/>
    <n v="320"/>
    <x v="16"/>
    <n v="5"/>
  </r>
  <r>
    <n v="120"/>
    <x v="0"/>
    <x v="2"/>
    <s v="2.53"/>
    <n v="320"/>
    <x v="0"/>
    <n v="10"/>
  </r>
  <r>
    <n v="128"/>
    <x v="9"/>
    <x v="2"/>
    <s v="1.5"/>
    <n v="80"/>
    <x v="13"/>
    <n v="4"/>
  </r>
  <r>
    <n v="140"/>
    <x v="8"/>
    <x v="2"/>
    <s v="1.5"/>
    <n v="180"/>
    <x v="13"/>
    <n v="2"/>
  </r>
  <r>
    <n v="146"/>
    <x v="6"/>
    <x v="1"/>
    <s v="2.7"/>
    <n v="250"/>
    <x v="4"/>
    <n v="2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Dinámica1" cacheId="4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6" updatedVersion="6" indent="0" rowHeaderCaption="MARCA" multipleFieldFilters="0" showMemberPropertyTips="1">
  <location ref="C3:D14" firstHeaderRow="1" firstDataRow="1" firstDataCol="1"/>
  <pivotFields count="7">
    <pivotField showAll="0"/>
    <pivotField axis="axisRow" showAll="0">
      <items count="11">
        <item x="7"/>
        <item x="5"/>
        <item x="0"/>
        <item x="4"/>
        <item x="9"/>
        <item x="3"/>
        <item x="2"/>
        <item x="8"/>
        <item x="6"/>
        <item x="1"/>
        <item t="default"/>
      </items>
    </pivotField>
    <pivotField showAll="0"/>
    <pivotField showAll="0"/>
    <pivotField showAll="0"/>
    <pivotField dataField="1" showAll="0" numFmtId="165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VALOR" fld="5" baseField="0" baseItem="0"/>
  </dataFields>
  <formats count="1">
    <format dxfId="43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a_ventas" displayName="Tabla_ventas" ref="A1:G52" totalsRowShown="0" headerRowDxfId="45" dataDxfId="0" tableBorderDxfId="44">
  <autoFilter ref="A1:G52"/>
  <tableColumns count="7">
    <tableColumn id="1" name="ID" dataDxfId="7"/>
    <tableColumn id="2" name="MARCA" dataDxfId="6"/>
    <tableColumn id="3" name="MEMORIA RAM(GB)" dataDxfId="5"/>
    <tableColumn id="4" name="PROCESADOR(GHZ)" dataDxfId="4"/>
    <tableColumn id="5" name="DISCO DURO (GB)" dataDxfId="3"/>
    <tableColumn id="6" name="VALOR" dataDxfId="2"/>
    <tableColumn id="7" name="STOCK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0E0FE-34DC-4526-9F1E-B93376D2C511}">
  <dimension ref="B2:G13"/>
  <sheetViews>
    <sheetView tabSelected="1" workbookViewId="0" topLeftCell="A1">
      <selection activeCell="C10" sqref="C10"/>
    </sheetView>
  </sheetViews>
  <sheetFormatPr defaultColWidth="11.421875" defaultRowHeight="12.75"/>
  <cols>
    <col min="6" max="6" width="11.7109375" style="0" customWidth="1"/>
    <col min="7" max="7" width="14.00390625" style="0" customWidth="1"/>
  </cols>
  <sheetData>
    <row r="1" ht="13.5" thickBot="1"/>
    <row r="2" spans="2:7" ht="13.5" thickBot="1">
      <c r="B2" s="59" t="s">
        <v>51</v>
      </c>
      <c r="C2" s="60" t="s">
        <v>52</v>
      </c>
      <c r="E2" s="46" t="s">
        <v>51</v>
      </c>
      <c r="F2" s="47" t="s">
        <v>55</v>
      </c>
      <c r="G2" s="48" t="s">
        <v>52</v>
      </c>
    </row>
    <row r="3" spans="2:7" ht="12.75">
      <c r="B3" s="69" t="s">
        <v>53</v>
      </c>
      <c r="C3" s="58">
        <v>51</v>
      </c>
      <c r="E3" s="49" t="s">
        <v>53</v>
      </c>
      <c r="F3" s="45">
        <f>COUNTIF(B3:B12,"Lote 1")</f>
        <v>6</v>
      </c>
      <c r="G3" s="50">
        <f>SUMIF(B3:B12,"lote 1",C3:C12)</f>
        <v>407</v>
      </c>
    </row>
    <row r="4" spans="2:7" ht="13.5" thickBot="1">
      <c r="B4" s="56" t="s">
        <v>54</v>
      </c>
      <c r="C4" s="55">
        <v>62</v>
      </c>
      <c r="E4" s="51" t="s">
        <v>54</v>
      </c>
      <c r="F4" s="52">
        <f>COUNTIF(B3:B12,"lote 2")</f>
        <v>4</v>
      </c>
      <c r="G4" s="53">
        <f>SUMIF(B3:B12,"lote 2",C3:C12)</f>
        <v>272</v>
      </c>
    </row>
    <row r="5" spans="2:7" ht="12.75">
      <c r="B5" s="66" t="s">
        <v>53</v>
      </c>
      <c r="C5" s="55">
        <v>78</v>
      </c>
      <c r="F5" s="70">
        <f>SUM(F3:F4)</f>
        <v>10</v>
      </c>
      <c r="G5" s="72">
        <f>SUM(G3:G4)</f>
        <v>679</v>
      </c>
    </row>
    <row r="6" spans="2:3" ht="12.75">
      <c r="B6" s="56" t="s">
        <v>54</v>
      </c>
      <c r="C6" s="55">
        <v>60</v>
      </c>
    </row>
    <row r="7" spans="2:3" ht="12.75">
      <c r="B7" s="56" t="s">
        <v>54</v>
      </c>
      <c r="C7" s="55">
        <v>86</v>
      </c>
    </row>
    <row r="8" spans="2:7" ht="12.75">
      <c r="B8" s="66" t="s">
        <v>53</v>
      </c>
      <c r="C8" s="55">
        <v>88</v>
      </c>
      <c r="G8" s="71">
        <f>C4+C6+C7+C10</f>
        <v>272</v>
      </c>
    </row>
    <row r="9" spans="2:3" ht="12.75">
      <c r="B9" s="67" t="s">
        <v>53</v>
      </c>
      <c r="C9" s="55">
        <v>77</v>
      </c>
    </row>
    <row r="10" spans="2:3" ht="12.75">
      <c r="B10" s="54" t="s">
        <v>54</v>
      </c>
      <c r="C10" s="55">
        <v>64</v>
      </c>
    </row>
    <row r="11" spans="2:3" ht="12.75">
      <c r="B11" s="66" t="s">
        <v>53</v>
      </c>
      <c r="C11" s="55">
        <v>78</v>
      </c>
    </row>
    <row r="12" spans="2:3" ht="13.5" thickBot="1">
      <c r="B12" s="68" t="s">
        <v>53</v>
      </c>
      <c r="C12" s="57">
        <v>35</v>
      </c>
    </row>
    <row r="13" spans="2:3" ht="12.75">
      <c r="B13" s="70">
        <f>COUNTA(B3:B12)</f>
        <v>10</v>
      </c>
      <c r="C13" s="72">
        <f>SUM(C3:C12)</f>
        <v>679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workbookViewId="0" topLeftCell="A1">
      <selection activeCell="C6" sqref="C6"/>
    </sheetView>
  </sheetViews>
  <sheetFormatPr defaultColWidth="11.421875" defaultRowHeight="12.75"/>
  <cols>
    <col min="2" max="2" width="19.28125" style="2" customWidth="1"/>
    <col min="3" max="3" width="20.57421875" style="1" customWidth="1"/>
    <col min="4" max="4" width="24.140625" style="1" customWidth="1"/>
    <col min="5" max="5" width="19.28125" style="1" customWidth="1"/>
    <col min="6" max="6" width="12.8515625" style="3" bestFit="1" customWidth="1"/>
  </cols>
  <sheetData>
    <row r="1" spans="1:7" ht="13.5" thickBot="1">
      <c r="A1" s="77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8" t="s">
        <v>5</v>
      </c>
      <c r="G1" s="77" t="s">
        <v>47</v>
      </c>
    </row>
    <row r="2" spans="1:7" ht="12.75">
      <c r="A2" s="79">
        <v>110</v>
      </c>
      <c r="B2" s="80" t="s">
        <v>6</v>
      </c>
      <c r="C2" s="79">
        <v>3</v>
      </c>
      <c r="D2" s="79" t="s">
        <v>7</v>
      </c>
      <c r="E2" s="79">
        <v>180</v>
      </c>
      <c r="F2" s="81">
        <v>280000</v>
      </c>
      <c r="G2" s="82">
        <v>10</v>
      </c>
    </row>
    <row r="3" spans="1:7" ht="12.75">
      <c r="A3" s="83">
        <v>111</v>
      </c>
      <c r="B3" s="84" t="s">
        <v>8</v>
      </c>
      <c r="C3" s="83">
        <v>4</v>
      </c>
      <c r="D3" s="83">
        <v>2</v>
      </c>
      <c r="E3" s="83">
        <v>220</v>
      </c>
      <c r="F3" s="85">
        <v>240000</v>
      </c>
      <c r="G3" s="86">
        <v>7</v>
      </c>
    </row>
    <row r="4" spans="1:7" ht="12.75">
      <c r="A4" s="83">
        <v>115</v>
      </c>
      <c r="B4" s="84" t="s">
        <v>9</v>
      </c>
      <c r="C4" s="83">
        <v>3</v>
      </c>
      <c r="D4" s="83" t="s">
        <v>7</v>
      </c>
      <c r="E4" s="83">
        <v>220</v>
      </c>
      <c r="F4" s="85">
        <v>280000</v>
      </c>
      <c r="G4" s="86">
        <v>8</v>
      </c>
    </row>
    <row r="5" spans="1:7" ht="12.75">
      <c r="A5" s="83">
        <v>116</v>
      </c>
      <c r="B5" s="84" t="s">
        <v>10</v>
      </c>
      <c r="C5" s="83">
        <v>3</v>
      </c>
      <c r="D5" s="83" t="s">
        <v>11</v>
      </c>
      <c r="E5" s="83">
        <v>180</v>
      </c>
      <c r="F5" s="85">
        <v>250000</v>
      </c>
      <c r="G5" s="86">
        <v>8</v>
      </c>
    </row>
    <row r="6" spans="1:7" ht="12.75">
      <c r="A6" s="83">
        <v>124</v>
      </c>
      <c r="B6" s="84" t="s">
        <v>12</v>
      </c>
      <c r="C6" s="83">
        <v>3</v>
      </c>
      <c r="D6" s="83" t="s">
        <v>13</v>
      </c>
      <c r="E6" s="83">
        <v>250</v>
      </c>
      <c r="F6" s="85">
        <v>220000</v>
      </c>
      <c r="G6" s="86">
        <v>1</v>
      </c>
    </row>
    <row r="7" spans="1:7" ht="12.75">
      <c r="A7" s="83">
        <v>132</v>
      </c>
      <c r="B7" s="84" t="s">
        <v>14</v>
      </c>
      <c r="C7" s="83">
        <v>2</v>
      </c>
      <c r="D7" s="83" t="s">
        <v>11</v>
      </c>
      <c r="E7" s="83">
        <v>320</v>
      </c>
      <c r="F7" s="85">
        <v>600000</v>
      </c>
      <c r="G7" s="86">
        <v>0</v>
      </c>
    </row>
    <row r="8" spans="1:7" ht="12.75">
      <c r="A8" s="83">
        <v>134</v>
      </c>
      <c r="B8" s="84" t="s">
        <v>9</v>
      </c>
      <c r="C8" s="83">
        <v>1</v>
      </c>
      <c r="D8" s="83" t="s">
        <v>16</v>
      </c>
      <c r="E8" s="83">
        <v>120</v>
      </c>
      <c r="F8" s="85">
        <v>170000</v>
      </c>
      <c r="G8" s="86">
        <v>6</v>
      </c>
    </row>
    <row r="9" spans="1:7" ht="12.75">
      <c r="A9" s="83">
        <v>139</v>
      </c>
      <c r="B9" s="84" t="s">
        <v>10</v>
      </c>
      <c r="C9" s="83">
        <v>4</v>
      </c>
      <c r="D9" s="83" t="s">
        <v>11</v>
      </c>
      <c r="E9" s="83">
        <v>250</v>
      </c>
      <c r="F9" s="85">
        <v>320000</v>
      </c>
      <c r="G9" s="86">
        <v>8</v>
      </c>
    </row>
    <row r="10" spans="1:7" ht="12.75">
      <c r="A10" s="83">
        <v>149</v>
      </c>
      <c r="B10" s="84" t="s">
        <v>6</v>
      </c>
      <c r="C10" s="83">
        <v>1</v>
      </c>
      <c r="D10" s="83" t="s">
        <v>18</v>
      </c>
      <c r="E10" s="83">
        <v>340</v>
      </c>
      <c r="F10" s="85">
        <v>220000</v>
      </c>
      <c r="G10" s="86">
        <v>8</v>
      </c>
    </row>
    <row r="11" spans="1:7" ht="12.75">
      <c r="A11" s="83">
        <v>104</v>
      </c>
      <c r="B11" s="84" t="s">
        <v>8</v>
      </c>
      <c r="C11" s="83">
        <v>2</v>
      </c>
      <c r="D11" s="83" t="s">
        <v>16</v>
      </c>
      <c r="E11" s="83">
        <v>320</v>
      </c>
      <c r="F11" s="85">
        <v>280000</v>
      </c>
      <c r="G11" s="86">
        <v>5</v>
      </c>
    </row>
    <row r="12" spans="1:7" ht="12.75">
      <c r="A12" s="83">
        <v>107</v>
      </c>
      <c r="B12" s="84" t="s">
        <v>19</v>
      </c>
      <c r="C12" s="83">
        <v>1</v>
      </c>
      <c r="D12" s="83" t="s">
        <v>13</v>
      </c>
      <c r="E12" s="83">
        <v>80</v>
      </c>
      <c r="F12" s="85">
        <v>270000</v>
      </c>
      <c r="G12" s="86">
        <v>9</v>
      </c>
    </row>
    <row r="13" spans="1:7" ht="12.75">
      <c r="A13" s="83">
        <v>118</v>
      </c>
      <c r="B13" s="84" t="s">
        <v>12</v>
      </c>
      <c r="C13" s="83">
        <v>3</v>
      </c>
      <c r="D13" s="83" t="s">
        <v>7</v>
      </c>
      <c r="E13" s="83">
        <v>80</v>
      </c>
      <c r="F13" s="85">
        <v>250000</v>
      </c>
      <c r="G13" s="86">
        <v>10</v>
      </c>
    </row>
    <row r="14" spans="1:7" ht="12.75">
      <c r="A14" s="83">
        <v>129</v>
      </c>
      <c r="B14" s="84" t="s">
        <v>14</v>
      </c>
      <c r="C14" s="83">
        <v>4</v>
      </c>
      <c r="D14" s="83">
        <v>2.53</v>
      </c>
      <c r="E14" s="83">
        <v>120</v>
      </c>
      <c r="F14" s="85">
        <v>700000</v>
      </c>
      <c r="G14" s="86">
        <v>8</v>
      </c>
    </row>
    <row r="15" spans="1:7" ht="12.75">
      <c r="A15" s="83">
        <v>105</v>
      </c>
      <c r="B15" s="84" t="s">
        <v>17</v>
      </c>
      <c r="C15" s="83">
        <v>3</v>
      </c>
      <c r="D15" s="83">
        <v>2</v>
      </c>
      <c r="E15" s="83">
        <v>180</v>
      </c>
      <c r="F15" s="85">
        <v>250000</v>
      </c>
      <c r="G15" s="86">
        <v>5</v>
      </c>
    </row>
    <row r="16" spans="1:7" ht="12.75">
      <c r="A16" s="83">
        <v>106</v>
      </c>
      <c r="B16" s="84" t="s">
        <v>9</v>
      </c>
      <c r="C16" s="83">
        <v>4</v>
      </c>
      <c r="D16" s="83" t="s">
        <v>11</v>
      </c>
      <c r="E16" s="83">
        <v>250</v>
      </c>
      <c r="F16" s="85">
        <v>260000</v>
      </c>
      <c r="G16" s="86">
        <v>8</v>
      </c>
    </row>
    <row r="17" spans="1:7" ht="12.75">
      <c r="A17" s="83">
        <v>119</v>
      </c>
      <c r="B17" s="84" t="s">
        <v>19</v>
      </c>
      <c r="C17" s="83">
        <v>2</v>
      </c>
      <c r="D17" s="83" t="s">
        <v>11</v>
      </c>
      <c r="E17" s="83">
        <v>250</v>
      </c>
      <c r="F17" s="85">
        <v>350000</v>
      </c>
      <c r="G17" s="86">
        <v>4</v>
      </c>
    </row>
    <row r="18" spans="1:7" ht="12.75">
      <c r="A18" s="83">
        <v>123</v>
      </c>
      <c r="B18" s="84" t="s">
        <v>20</v>
      </c>
      <c r="C18" s="83">
        <v>2</v>
      </c>
      <c r="D18" s="83" t="s">
        <v>16</v>
      </c>
      <c r="E18" s="83">
        <v>120</v>
      </c>
      <c r="F18" s="85">
        <v>170000</v>
      </c>
      <c r="G18" s="86">
        <v>7</v>
      </c>
    </row>
    <row r="19" spans="1:7" ht="12.75">
      <c r="A19" s="83">
        <v>136</v>
      </c>
      <c r="B19" s="84" t="s">
        <v>8</v>
      </c>
      <c r="C19" s="83">
        <v>1</v>
      </c>
      <c r="D19" s="83" t="s">
        <v>13</v>
      </c>
      <c r="E19" s="83">
        <v>340</v>
      </c>
      <c r="F19" s="85">
        <v>280000</v>
      </c>
      <c r="G19" s="86">
        <v>6</v>
      </c>
    </row>
    <row r="20" spans="1:7" ht="12.75">
      <c r="A20" s="83">
        <v>148</v>
      </c>
      <c r="B20" s="84" t="s">
        <v>8</v>
      </c>
      <c r="C20" s="83">
        <v>1</v>
      </c>
      <c r="D20" s="83" t="s">
        <v>16</v>
      </c>
      <c r="E20" s="83">
        <v>80</v>
      </c>
      <c r="F20" s="85">
        <v>170000</v>
      </c>
      <c r="G20" s="86">
        <v>0</v>
      </c>
    </row>
    <row r="21" spans="1:7" ht="12.75">
      <c r="A21" s="83">
        <v>108</v>
      </c>
      <c r="B21" s="84" t="s">
        <v>10</v>
      </c>
      <c r="C21" s="83">
        <v>2</v>
      </c>
      <c r="D21" s="83" t="s">
        <v>7</v>
      </c>
      <c r="E21" s="83">
        <v>120</v>
      </c>
      <c r="F21" s="85">
        <v>240000</v>
      </c>
      <c r="G21" s="86">
        <v>5</v>
      </c>
    </row>
    <row r="22" spans="1:7" ht="12.75">
      <c r="A22" s="83">
        <v>117</v>
      </c>
      <c r="B22" s="84" t="s">
        <v>12</v>
      </c>
      <c r="C22" s="83">
        <v>2</v>
      </c>
      <c r="D22" s="83" t="s">
        <v>13</v>
      </c>
      <c r="E22" s="83">
        <v>120</v>
      </c>
      <c r="F22" s="85">
        <v>240000</v>
      </c>
      <c r="G22" s="86">
        <v>9</v>
      </c>
    </row>
    <row r="23" spans="1:7" ht="12.75">
      <c r="A23" s="83">
        <v>130</v>
      </c>
      <c r="B23" s="84" t="s">
        <v>19</v>
      </c>
      <c r="C23" s="83">
        <v>4</v>
      </c>
      <c r="D23" s="83" t="s">
        <v>7</v>
      </c>
      <c r="E23" s="83">
        <v>250</v>
      </c>
      <c r="F23" s="85">
        <v>400000</v>
      </c>
      <c r="G23" s="86">
        <v>8</v>
      </c>
    </row>
    <row r="24" spans="1:7" ht="12.75">
      <c r="A24" s="83">
        <v>138</v>
      </c>
      <c r="B24" s="84" t="s">
        <v>17</v>
      </c>
      <c r="C24" s="83">
        <v>3</v>
      </c>
      <c r="D24" s="83" t="s">
        <v>18</v>
      </c>
      <c r="E24" s="83">
        <v>120</v>
      </c>
      <c r="F24" s="85">
        <v>280000</v>
      </c>
      <c r="G24" s="86">
        <v>8</v>
      </c>
    </row>
    <row r="25" spans="1:7" ht="12.75">
      <c r="A25" s="83">
        <v>143</v>
      </c>
      <c r="B25" s="84" t="s">
        <v>17</v>
      </c>
      <c r="C25" s="83">
        <v>2</v>
      </c>
      <c r="D25" s="83" t="s">
        <v>7</v>
      </c>
      <c r="E25" s="83">
        <v>120</v>
      </c>
      <c r="F25" s="85">
        <v>220000</v>
      </c>
      <c r="G25" s="86">
        <v>10</v>
      </c>
    </row>
    <row r="26" spans="1:7" ht="12.75">
      <c r="A26" s="83">
        <v>150</v>
      </c>
      <c r="B26" s="84" t="s">
        <v>9</v>
      </c>
      <c r="C26" s="83">
        <v>2</v>
      </c>
      <c r="D26" s="83" t="s">
        <v>13</v>
      </c>
      <c r="E26" s="83">
        <v>250</v>
      </c>
      <c r="F26" s="85">
        <v>240000</v>
      </c>
      <c r="G26" s="86">
        <v>0</v>
      </c>
    </row>
    <row r="27" spans="1:7" ht="12.75">
      <c r="A27" s="83">
        <v>109</v>
      </c>
      <c r="B27" s="84" t="s">
        <v>14</v>
      </c>
      <c r="C27" s="83">
        <v>4</v>
      </c>
      <c r="D27" s="83" t="s">
        <v>21</v>
      </c>
      <c r="E27" s="83">
        <v>340</v>
      </c>
      <c r="F27" s="85">
        <v>900000</v>
      </c>
      <c r="G27" s="86">
        <v>3</v>
      </c>
    </row>
    <row r="28" spans="1:7" ht="12.75">
      <c r="A28" s="83">
        <v>121</v>
      </c>
      <c r="B28" s="84" t="s">
        <v>8</v>
      </c>
      <c r="C28" s="83">
        <v>3</v>
      </c>
      <c r="D28" s="83" t="s">
        <v>16</v>
      </c>
      <c r="E28" s="83">
        <v>80</v>
      </c>
      <c r="F28" s="85">
        <v>180000</v>
      </c>
      <c r="G28" s="86">
        <v>9</v>
      </c>
    </row>
    <row r="29" spans="1:7" ht="12.75">
      <c r="A29" s="83">
        <v>122</v>
      </c>
      <c r="B29" s="84" t="s">
        <v>19</v>
      </c>
      <c r="C29" s="83">
        <v>4</v>
      </c>
      <c r="D29" s="83">
        <v>2</v>
      </c>
      <c r="E29" s="83">
        <v>180</v>
      </c>
      <c r="F29" s="85">
        <v>280000</v>
      </c>
      <c r="G29" s="86">
        <v>0</v>
      </c>
    </row>
    <row r="30" spans="1:7" ht="12.75">
      <c r="A30" s="83">
        <v>131</v>
      </c>
      <c r="B30" s="84" t="s">
        <v>8</v>
      </c>
      <c r="C30" s="83">
        <v>2</v>
      </c>
      <c r="D30" s="83" t="s">
        <v>11</v>
      </c>
      <c r="E30" s="83">
        <v>220</v>
      </c>
      <c r="F30" s="85">
        <v>300000</v>
      </c>
      <c r="G30" s="86">
        <v>2</v>
      </c>
    </row>
    <row r="31" spans="1:7" ht="12.75">
      <c r="A31" s="83">
        <v>135</v>
      </c>
      <c r="B31" s="84" t="s">
        <v>19</v>
      </c>
      <c r="C31" s="83">
        <v>4</v>
      </c>
      <c r="D31" s="83" t="s">
        <v>11</v>
      </c>
      <c r="E31" s="83">
        <v>320</v>
      </c>
      <c r="F31" s="85">
        <v>700000</v>
      </c>
      <c r="G31" s="86">
        <v>7</v>
      </c>
    </row>
    <row r="32" spans="1:7" ht="12.75">
      <c r="A32" s="83">
        <v>144</v>
      </c>
      <c r="B32" s="84" t="s">
        <v>9</v>
      </c>
      <c r="C32" s="83">
        <v>3</v>
      </c>
      <c r="D32" s="83" t="s">
        <v>13</v>
      </c>
      <c r="E32" s="83">
        <v>120</v>
      </c>
      <c r="F32" s="85">
        <v>200000</v>
      </c>
      <c r="G32" s="86">
        <v>0</v>
      </c>
    </row>
    <row r="33" spans="1:7" ht="12.75">
      <c r="A33" s="83">
        <v>100</v>
      </c>
      <c r="B33" s="84" t="s">
        <v>8</v>
      </c>
      <c r="C33" s="83">
        <v>2</v>
      </c>
      <c r="D33" s="83">
        <v>1.66</v>
      </c>
      <c r="E33" s="83">
        <v>120</v>
      </c>
      <c r="F33" s="85">
        <v>200000</v>
      </c>
      <c r="G33" s="86">
        <v>0</v>
      </c>
    </row>
    <row r="34" spans="1:7" ht="12.75">
      <c r="A34" s="83">
        <v>126</v>
      </c>
      <c r="B34" s="84" t="s">
        <v>19</v>
      </c>
      <c r="C34" s="83">
        <v>4</v>
      </c>
      <c r="D34" s="83" t="s">
        <v>21</v>
      </c>
      <c r="E34" s="83">
        <v>340</v>
      </c>
      <c r="F34" s="85">
        <v>700000</v>
      </c>
      <c r="G34" s="86">
        <v>10</v>
      </c>
    </row>
    <row r="35" spans="1:7" ht="12.75">
      <c r="A35" s="83">
        <v>142</v>
      </c>
      <c r="B35" s="84" t="s">
        <v>12</v>
      </c>
      <c r="C35" s="83">
        <v>1</v>
      </c>
      <c r="D35" s="83" t="s">
        <v>13</v>
      </c>
      <c r="E35" s="83">
        <v>80</v>
      </c>
      <c r="F35" s="85">
        <v>200000</v>
      </c>
      <c r="G35" s="86">
        <v>7</v>
      </c>
    </row>
    <row r="36" spans="1:7" ht="12.75">
      <c r="A36" s="83">
        <v>145</v>
      </c>
      <c r="B36" s="84" t="s">
        <v>10</v>
      </c>
      <c r="C36" s="83">
        <v>3</v>
      </c>
      <c r="D36" s="83" t="s">
        <v>11</v>
      </c>
      <c r="E36" s="83">
        <v>120</v>
      </c>
      <c r="F36" s="85">
        <v>250000</v>
      </c>
      <c r="G36" s="86">
        <v>2</v>
      </c>
    </row>
    <row r="37" spans="1:7" ht="12.75">
      <c r="A37" s="83">
        <v>147</v>
      </c>
      <c r="B37" s="84" t="s">
        <v>20</v>
      </c>
      <c r="C37" s="83">
        <v>1</v>
      </c>
      <c r="D37" s="83" t="s">
        <v>18</v>
      </c>
      <c r="E37" s="83">
        <v>80</v>
      </c>
      <c r="F37" s="85">
        <v>240000</v>
      </c>
      <c r="G37" s="86">
        <v>1</v>
      </c>
    </row>
    <row r="38" spans="1:7" ht="12.75">
      <c r="A38" s="83">
        <v>101</v>
      </c>
      <c r="B38" s="84" t="s">
        <v>12</v>
      </c>
      <c r="C38" s="83">
        <v>3</v>
      </c>
      <c r="D38" s="83" t="s">
        <v>7</v>
      </c>
      <c r="E38" s="83">
        <v>80</v>
      </c>
      <c r="F38" s="85">
        <v>260000</v>
      </c>
      <c r="G38" s="86">
        <v>10</v>
      </c>
    </row>
    <row r="39" spans="1:7" ht="12.75">
      <c r="A39" s="83">
        <v>112</v>
      </c>
      <c r="B39" s="84" t="s">
        <v>15</v>
      </c>
      <c r="C39" s="83">
        <v>1</v>
      </c>
      <c r="D39" s="83" t="s">
        <v>13</v>
      </c>
      <c r="E39" s="83">
        <v>80</v>
      </c>
      <c r="F39" s="85">
        <v>260000</v>
      </c>
      <c r="G39" s="86">
        <v>4</v>
      </c>
    </row>
    <row r="40" spans="1:7" ht="12.75">
      <c r="A40" s="83">
        <v>113</v>
      </c>
      <c r="B40" s="84" t="s">
        <v>17</v>
      </c>
      <c r="C40" s="83">
        <v>1</v>
      </c>
      <c r="D40" s="83" t="s">
        <v>13</v>
      </c>
      <c r="E40" s="83">
        <v>120</v>
      </c>
      <c r="F40" s="85">
        <v>220000</v>
      </c>
      <c r="G40" s="86">
        <v>0</v>
      </c>
    </row>
    <row r="41" spans="1:7" ht="12.75">
      <c r="A41" s="83">
        <v>125</v>
      </c>
      <c r="B41" s="84" t="s">
        <v>15</v>
      </c>
      <c r="C41" s="83">
        <v>4</v>
      </c>
      <c r="D41" s="83" t="s">
        <v>7</v>
      </c>
      <c r="E41" s="83">
        <v>180</v>
      </c>
      <c r="F41" s="85">
        <v>300000</v>
      </c>
      <c r="G41" s="86">
        <v>7</v>
      </c>
    </row>
    <row r="42" spans="1:7" ht="12.75">
      <c r="A42" s="83">
        <v>127</v>
      </c>
      <c r="B42" s="84" t="s">
        <v>10</v>
      </c>
      <c r="C42" s="83">
        <v>1</v>
      </c>
      <c r="D42" s="83" t="s">
        <v>11</v>
      </c>
      <c r="E42" s="83">
        <v>120</v>
      </c>
      <c r="F42" s="85">
        <v>350000</v>
      </c>
      <c r="G42" s="86">
        <v>6</v>
      </c>
    </row>
    <row r="43" spans="1:7" ht="12.75">
      <c r="A43" s="83">
        <v>133</v>
      </c>
      <c r="B43" s="84" t="s">
        <v>8</v>
      </c>
      <c r="C43" s="83">
        <v>2</v>
      </c>
      <c r="D43" s="83" t="s">
        <v>18</v>
      </c>
      <c r="E43" s="83">
        <v>250</v>
      </c>
      <c r="F43" s="85">
        <v>340000</v>
      </c>
      <c r="G43" s="86">
        <v>2</v>
      </c>
    </row>
    <row r="44" spans="1:7" ht="12.75">
      <c r="A44" s="83">
        <v>137</v>
      </c>
      <c r="B44" s="84" t="s">
        <v>6</v>
      </c>
      <c r="C44" s="83">
        <v>2</v>
      </c>
      <c r="D44" s="83" t="s">
        <v>7</v>
      </c>
      <c r="E44" s="83">
        <v>320</v>
      </c>
      <c r="F44" s="85">
        <v>250000</v>
      </c>
      <c r="G44" s="86">
        <v>3</v>
      </c>
    </row>
    <row r="45" spans="1:7" ht="12.75">
      <c r="A45" s="83">
        <v>141</v>
      </c>
      <c r="B45" s="84" t="s">
        <v>15</v>
      </c>
      <c r="C45" s="83">
        <v>3</v>
      </c>
      <c r="D45" s="83">
        <v>2</v>
      </c>
      <c r="E45" s="83">
        <v>80</v>
      </c>
      <c r="F45" s="85">
        <v>220000</v>
      </c>
      <c r="G45" s="86">
        <v>1</v>
      </c>
    </row>
    <row r="46" spans="1:7" ht="12.75">
      <c r="A46" s="83">
        <v>102</v>
      </c>
      <c r="B46" s="84" t="s">
        <v>6</v>
      </c>
      <c r="C46" s="83">
        <v>1</v>
      </c>
      <c r="D46" s="83">
        <v>2</v>
      </c>
      <c r="E46" s="83">
        <v>120</v>
      </c>
      <c r="F46" s="85">
        <v>240000</v>
      </c>
      <c r="G46" s="86">
        <v>10</v>
      </c>
    </row>
    <row r="47" spans="1:7" ht="12.75">
      <c r="A47" s="83">
        <v>103</v>
      </c>
      <c r="B47" s="84" t="s">
        <v>15</v>
      </c>
      <c r="C47" s="83">
        <v>4</v>
      </c>
      <c r="D47" s="83" t="s">
        <v>21</v>
      </c>
      <c r="E47" s="83">
        <v>150</v>
      </c>
      <c r="F47" s="85">
        <v>320000</v>
      </c>
      <c r="G47" s="86">
        <v>2</v>
      </c>
    </row>
    <row r="48" spans="1:7" ht="12.75">
      <c r="A48" s="83">
        <v>114</v>
      </c>
      <c r="B48" s="84" t="s">
        <v>20</v>
      </c>
      <c r="C48" s="83">
        <v>2</v>
      </c>
      <c r="D48" s="83" t="s">
        <v>21</v>
      </c>
      <c r="E48" s="83">
        <v>320</v>
      </c>
      <c r="F48" s="85">
        <v>340000</v>
      </c>
      <c r="G48" s="86">
        <v>5</v>
      </c>
    </row>
    <row r="49" spans="1:7" ht="12.75">
      <c r="A49" s="83">
        <v>120</v>
      </c>
      <c r="B49" s="84" t="s">
        <v>6</v>
      </c>
      <c r="C49" s="83">
        <v>2</v>
      </c>
      <c r="D49" s="83" t="s">
        <v>18</v>
      </c>
      <c r="E49" s="83">
        <v>320</v>
      </c>
      <c r="F49" s="85">
        <v>280000</v>
      </c>
      <c r="G49" s="86">
        <v>10</v>
      </c>
    </row>
    <row r="50" spans="1:7" ht="12.75">
      <c r="A50" s="83">
        <v>128</v>
      </c>
      <c r="B50" s="84" t="s">
        <v>15</v>
      </c>
      <c r="C50" s="83">
        <v>2</v>
      </c>
      <c r="D50" s="83" t="s">
        <v>16</v>
      </c>
      <c r="E50" s="83">
        <v>80</v>
      </c>
      <c r="F50" s="85">
        <v>180000</v>
      </c>
      <c r="G50" s="86">
        <v>4</v>
      </c>
    </row>
    <row r="51" spans="1:7" ht="12.75">
      <c r="A51" s="83">
        <v>140</v>
      </c>
      <c r="B51" s="84" t="s">
        <v>20</v>
      </c>
      <c r="C51" s="83">
        <v>2</v>
      </c>
      <c r="D51" s="83" t="s">
        <v>16</v>
      </c>
      <c r="E51" s="83">
        <v>180</v>
      </c>
      <c r="F51" s="85">
        <v>180000</v>
      </c>
      <c r="G51" s="86">
        <v>2</v>
      </c>
    </row>
    <row r="52" spans="1:7" ht="12.75">
      <c r="A52" s="87">
        <v>146</v>
      </c>
      <c r="B52" s="88" t="s">
        <v>19</v>
      </c>
      <c r="C52" s="87">
        <v>4</v>
      </c>
      <c r="D52" s="87" t="s">
        <v>21</v>
      </c>
      <c r="E52" s="87">
        <v>250</v>
      </c>
      <c r="F52" s="89">
        <v>600000</v>
      </c>
      <c r="G52" s="90">
        <v>2</v>
      </c>
    </row>
  </sheetData>
  <dataValidations count="1">
    <dataValidation type="list" allowBlank="1" showInputMessage="1" showErrorMessage="1" sqref="B1:B1048576">
      <formula1>#REF!</formula1>
    </dataValidation>
  </dataValidations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26"/>
  <sheetViews>
    <sheetView workbookViewId="0" topLeftCell="A4">
      <selection activeCell="D26" sqref="D26"/>
    </sheetView>
  </sheetViews>
  <sheetFormatPr defaultColWidth="11.421875" defaultRowHeight="12.75"/>
  <cols>
    <col min="1" max="1" width="3.8515625" style="0" customWidth="1"/>
    <col min="2" max="2" width="12.140625" style="0" customWidth="1"/>
    <col min="3" max="3" width="29.421875" style="0" customWidth="1"/>
    <col min="4" max="4" width="17.00390625" style="0" customWidth="1"/>
    <col min="5" max="5" width="14.28125" style="0" customWidth="1"/>
    <col min="6" max="6" width="16.7109375" style="0" customWidth="1"/>
    <col min="7" max="7" width="14.8515625" style="0" customWidth="1"/>
    <col min="8" max="8" width="12.28125" style="0" customWidth="1"/>
    <col min="9" max="9" width="5.140625" style="0" customWidth="1"/>
  </cols>
  <sheetData>
    <row r="3" ht="12.75">
      <c r="F3" s="4" t="s">
        <v>60</v>
      </c>
    </row>
    <row r="5" ht="13.5" thickBot="1"/>
    <row r="6" spans="2:8" ht="26.25" customHeight="1" thickBot="1">
      <c r="B6" s="62" t="s">
        <v>49</v>
      </c>
      <c r="C6" s="63"/>
      <c r="D6" s="63"/>
      <c r="E6" s="63"/>
      <c r="F6" s="63"/>
      <c r="G6" s="63"/>
      <c r="H6" s="64"/>
    </row>
    <row r="7" spans="2:8" ht="12.75">
      <c r="B7" s="5"/>
      <c r="C7" s="6"/>
      <c r="D7" s="6"/>
      <c r="E7" s="6"/>
      <c r="F7" s="6"/>
      <c r="G7" s="6"/>
      <c r="H7" s="7"/>
    </row>
    <row r="8" spans="2:8" ht="12.75">
      <c r="B8" s="8" t="s">
        <v>23</v>
      </c>
      <c r="C8" s="17" t="s">
        <v>50</v>
      </c>
      <c r="D8" s="9"/>
      <c r="E8" s="9"/>
      <c r="F8" s="38" t="s">
        <v>46</v>
      </c>
      <c r="G8" s="39">
        <f ca="1">TODAY()</f>
        <v>43932</v>
      </c>
      <c r="H8" s="11"/>
    </row>
    <row r="9" spans="2:8" ht="12.75">
      <c r="B9" s="8" t="s">
        <v>24</v>
      </c>
      <c r="C9" s="17" t="s">
        <v>34</v>
      </c>
      <c r="D9" s="9"/>
      <c r="E9" s="9"/>
      <c r="F9" s="10" t="s">
        <v>22</v>
      </c>
      <c r="G9" s="10">
        <v>1001</v>
      </c>
      <c r="H9" s="11"/>
    </row>
    <row r="10" spans="2:8" ht="12.75">
      <c r="B10" s="8" t="s">
        <v>25</v>
      </c>
      <c r="C10" s="18">
        <v>83945161</v>
      </c>
      <c r="D10" s="9"/>
      <c r="E10" s="9"/>
      <c r="F10" s="15" t="s">
        <v>40</v>
      </c>
      <c r="G10" s="36" t="s">
        <v>56</v>
      </c>
      <c r="H10" s="11"/>
    </row>
    <row r="11" spans="2:8" ht="12.75">
      <c r="B11" s="8" t="s">
        <v>26</v>
      </c>
      <c r="C11" s="17" t="s">
        <v>45</v>
      </c>
      <c r="D11" s="9"/>
      <c r="E11" s="9"/>
      <c r="F11" s="9"/>
      <c r="G11" s="9"/>
      <c r="H11" s="11"/>
    </row>
    <row r="12" spans="2:8" ht="12.75">
      <c r="B12" s="8" t="s">
        <v>35</v>
      </c>
      <c r="C12" s="61" t="s">
        <v>36</v>
      </c>
      <c r="D12" s="61"/>
      <c r="E12" s="61"/>
      <c r="F12" s="9"/>
      <c r="G12" s="9"/>
      <c r="H12" s="11"/>
    </row>
    <row r="13" spans="2:8" ht="13.5" thickBot="1">
      <c r="B13" s="12"/>
      <c r="C13" s="13"/>
      <c r="D13" s="13"/>
      <c r="E13" s="13"/>
      <c r="F13" s="13"/>
      <c r="G13" s="13"/>
      <c r="H13" s="14"/>
    </row>
    <row r="14" ht="13.5" thickBot="1"/>
    <row r="15" spans="2:8" ht="13.5" thickBot="1">
      <c r="B15" s="19" t="s">
        <v>28</v>
      </c>
      <c r="C15" s="20" t="s">
        <v>48</v>
      </c>
      <c r="D15" s="20" t="s">
        <v>29</v>
      </c>
      <c r="E15" s="20" t="s">
        <v>30</v>
      </c>
      <c r="F15" s="20" t="s">
        <v>31</v>
      </c>
      <c r="G15" s="20" t="s">
        <v>32</v>
      </c>
      <c r="H15" s="21" t="s">
        <v>33</v>
      </c>
    </row>
    <row r="16" spans="2:8" ht="12.75">
      <c r="B16" s="29">
        <v>110</v>
      </c>
      <c r="C16" s="16" t="str">
        <f>VLOOKUP(B16,Tabla_ventas[],2,0)</f>
        <v>COMPAQ</v>
      </c>
      <c r="D16" s="16">
        <f>VLOOKUP(B16,TABLA1,3,0)</f>
        <v>3</v>
      </c>
      <c r="E16" s="16" t="str">
        <f>VLOOKUP(B16,TABLA1,4,0)</f>
        <v>1.83</v>
      </c>
      <c r="F16" s="22">
        <v>2</v>
      </c>
      <c r="G16" s="41">
        <f>VLOOKUP(B16,TABLA1,6,0)</f>
        <v>280000</v>
      </c>
      <c r="H16" s="30">
        <f>F16*G16</f>
        <v>560000</v>
      </c>
    </row>
    <row r="17" spans="2:8" ht="12.75">
      <c r="B17" s="29">
        <v>132</v>
      </c>
      <c r="C17" s="16" t="str">
        <f>VLOOKUP(B17,TABLA1,2,0)</f>
        <v>APPLE</v>
      </c>
      <c r="D17" s="16">
        <f>VLOOKUP(B17,TABLA1,3,0)</f>
        <v>2</v>
      </c>
      <c r="E17" s="16" t="str">
        <f>VLOOKUP(B17,TABLA1,4,0)</f>
        <v>2.22</v>
      </c>
      <c r="F17" s="37">
        <v>1</v>
      </c>
      <c r="G17" s="41">
        <f>VLOOKUP(B17,TABLA1,6,0)</f>
        <v>600000</v>
      </c>
      <c r="H17" s="30">
        <f>F17*G17</f>
        <v>600000</v>
      </c>
    </row>
    <row r="18" spans="2:8" ht="12.75">
      <c r="B18" s="29"/>
      <c r="C18" s="9"/>
      <c r="D18" s="16"/>
      <c r="E18" s="16"/>
      <c r="F18" s="37"/>
      <c r="G18" s="41"/>
      <c r="H18" s="30"/>
    </row>
    <row r="19" spans="2:8" ht="12.75">
      <c r="B19" s="29"/>
      <c r="C19" s="9"/>
      <c r="D19" s="16" t="str">
        <f>_xlfn.IFERROR(VLOOKUP($B19,Tabla_ventas[],3,0),"")</f>
        <v/>
      </c>
      <c r="E19" s="16" t="str">
        <f>_xlfn.IFERROR(VLOOKUP($B19,Tabla_ventas[],4,0),"")</f>
        <v/>
      </c>
      <c r="F19" s="23"/>
      <c r="G19" s="41" t="str">
        <f>_xlfn.IFERROR(VLOOKUP($B19,Tabla_ventas[],6,0),"")</f>
        <v/>
      </c>
      <c r="H19" s="30" t="str">
        <f aca="true" t="shared" si="0" ref="H19:H21">_xlfn.IFERROR(F19*G19,"")</f>
        <v/>
      </c>
    </row>
    <row r="20" spans="2:8" ht="12.75">
      <c r="B20" s="29"/>
      <c r="C20" s="9"/>
      <c r="D20" s="16" t="str">
        <f>_xlfn.IFERROR(VLOOKUP($B20,Tabla_ventas[],3,0),"")</f>
        <v/>
      </c>
      <c r="E20" s="16" t="str">
        <f>_xlfn.IFERROR(VLOOKUP($B20,Tabla_ventas[],4,0),"")</f>
        <v/>
      </c>
      <c r="F20" s="23"/>
      <c r="G20" s="41" t="str">
        <f>_xlfn.IFERROR(VLOOKUP($B20,Tabla_ventas[],6,0),"")</f>
        <v/>
      </c>
      <c r="H20" s="30" t="str">
        <f t="shared" si="0"/>
        <v/>
      </c>
    </row>
    <row r="21" spans="2:8" ht="13.5" thickBot="1">
      <c r="B21" s="40"/>
      <c r="C21" s="13"/>
      <c r="D21" s="42" t="str">
        <f>_xlfn.IFERROR(VLOOKUP($B21,Tabla_ventas[],3,0),"")</f>
        <v/>
      </c>
      <c r="E21" s="42" t="str">
        <f>_xlfn.IFERROR(VLOOKUP($B21,Tabla_ventas[],4,0),"")</f>
        <v/>
      </c>
      <c r="F21" s="24"/>
      <c r="G21" s="43" t="str">
        <f>_xlfn.IFERROR(VLOOKUP($B21,Tabla_ventas[],6,0),"")</f>
        <v/>
      </c>
      <c r="H21" s="44" t="str">
        <f t="shared" si="0"/>
        <v/>
      </c>
    </row>
    <row r="22" spans="4:8" ht="12.75">
      <c r="D22" s="16" t="str">
        <f>_xlfn.IFERROR(VLOOKUP($B22,Tabla_ventas[],3,0),"")</f>
        <v/>
      </c>
      <c r="E22" s="16" t="str">
        <f>_xlfn.IFERROR(VLOOKUP($B22,Tabla_ventas[],4,0),"")</f>
        <v/>
      </c>
      <c r="G22" s="4" t="s">
        <v>27</v>
      </c>
      <c r="H22" s="26">
        <f>SUM(H16:H21)</f>
        <v>1160000</v>
      </c>
    </row>
    <row r="23" spans="3:8" ht="12.75">
      <c r="C23" s="4" t="s">
        <v>57</v>
      </c>
      <c r="D23" s="16" t="str">
        <f>_xlfn.IFERROR(VLOOKUP($B23,Tabla_ventas[],3,0),"")</f>
        <v/>
      </c>
      <c r="E23" s="16" t="str">
        <f>_xlfn.IFERROR(VLOOKUP($B23,Tabla_ventas[],4,0),"")</f>
        <v/>
      </c>
      <c r="G23" s="4" t="s">
        <v>39</v>
      </c>
      <c r="H23" s="26">
        <f>IF(G10="EFECTIVO",H22*5%,0)</f>
        <v>58000</v>
      </c>
    </row>
    <row r="24" spans="3:8" ht="12.75">
      <c r="C24" s="4" t="s">
        <v>58</v>
      </c>
      <c r="D24" s="16" t="str">
        <f>_xlfn.IFERROR(VLOOKUP($B24,Tabla_ventas[],3,0),"")</f>
        <v/>
      </c>
      <c r="E24" s="16" t="str">
        <f>_xlfn.IFERROR(VLOOKUP($B24,Tabla_ventas[],4,0),"")</f>
        <v/>
      </c>
      <c r="G24" s="4" t="s">
        <v>38</v>
      </c>
      <c r="H24" s="26">
        <f>H22-H23</f>
        <v>1102000</v>
      </c>
    </row>
    <row r="25" spans="3:8" ht="13.5" thickBot="1">
      <c r="C25" s="4" t="s">
        <v>59</v>
      </c>
      <c r="D25" s="16" t="str">
        <f>_xlfn.IFERROR(VLOOKUP($B25,Tabla_ventas[],3,0),"")</f>
        <v/>
      </c>
      <c r="E25" s="16" t="str">
        <f>_xlfn.IFERROR(VLOOKUP($B25,Tabla_ventas[],4,0),"")</f>
        <v/>
      </c>
      <c r="G25" s="4" t="s">
        <v>37</v>
      </c>
      <c r="H25" s="25">
        <f>H24*19%</f>
        <v>209380</v>
      </c>
    </row>
    <row r="26" spans="4:8" ht="13.5" thickBot="1">
      <c r="D26" s="16" t="str">
        <f>_xlfn.IFERROR(VLOOKUP($B26,Tabla_ventas[],3,0),"")</f>
        <v/>
      </c>
      <c r="E26" s="16" t="str">
        <f>_xlfn.IFERROR(VLOOKUP($B26,Tabla_ventas[],4,0),"")</f>
        <v/>
      </c>
      <c r="G26" s="27" t="s">
        <v>61</v>
      </c>
      <c r="H26" s="28">
        <f>H24+H25</f>
        <v>1311380</v>
      </c>
    </row>
  </sheetData>
  <mergeCells count="2">
    <mergeCell ref="C12:E12"/>
    <mergeCell ref="B6:H6"/>
  </mergeCells>
  <dataValidations count="2">
    <dataValidation type="list" allowBlank="1" showInputMessage="1" showErrorMessage="1" sqref="B16:B21">
      <formula1>ID</formula1>
    </dataValidation>
    <dataValidation type="list" allowBlank="1" showInputMessage="1" showErrorMessage="1" sqref="G10">
      <formula1>"EFECTIVO,CHEQUE,TRASFERENCIA"</formula1>
    </dataValidation>
  </dataValidations>
  <printOptions/>
  <pageMargins left="0.7" right="0.7" top="0.75" bottom="0.75" header="0.3" footer="0.3"/>
  <pageSetup horizontalDpi="600" verticalDpi="600" orientation="portrait" r:id="rId2"/>
  <headerFooter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D7"/>
  <sheetViews>
    <sheetView workbookViewId="0" topLeftCell="A1">
      <selection activeCell="C35" sqref="C35"/>
    </sheetView>
  </sheetViews>
  <sheetFormatPr defaultColWidth="11.421875" defaultRowHeight="12.75"/>
  <cols>
    <col min="2" max="2" width="19.421875" style="0" customWidth="1"/>
    <col min="3" max="3" width="20.28125" style="0" customWidth="1"/>
    <col min="4" max="4" width="22.421875" style="0" customWidth="1"/>
  </cols>
  <sheetData>
    <row r="4" spans="2:4" ht="13.5" thickBot="1">
      <c r="B4" s="65" t="s">
        <v>44</v>
      </c>
      <c r="C4" s="65"/>
      <c r="D4" s="65"/>
    </row>
    <row r="5" spans="2:4" ht="12.75">
      <c r="B5" s="5">
        <v>0</v>
      </c>
      <c r="C5" s="31">
        <v>2000000</v>
      </c>
      <c r="D5" s="35" t="s">
        <v>41</v>
      </c>
    </row>
    <row r="6" spans="2:4" ht="12.75">
      <c r="B6" s="32">
        <v>2000001</v>
      </c>
      <c r="C6" s="33">
        <v>4000000</v>
      </c>
      <c r="D6" s="23" t="s">
        <v>42</v>
      </c>
    </row>
    <row r="7" spans="2:4" ht="13.5" thickBot="1">
      <c r="B7" s="34">
        <v>4000001</v>
      </c>
      <c r="C7" s="13"/>
      <c r="D7" s="24" t="s">
        <v>43</v>
      </c>
    </row>
  </sheetData>
  <mergeCells count="1">
    <mergeCell ref="B4:D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37C9-E557-4F94-B30C-BC371BC382D8}">
  <dimension ref="B3:D14"/>
  <sheetViews>
    <sheetView workbookViewId="0" topLeftCell="A1">
      <selection activeCell="E26" sqref="E26"/>
    </sheetView>
  </sheetViews>
  <sheetFormatPr defaultColWidth="11.421875" defaultRowHeight="12.75"/>
  <cols>
    <col min="2" max="2" width="18.57421875" style="0" customWidth="1"/>
    <col min="3" max="3" width="15.140625" style="0" bestFit="1" customWidth="1"/>
    <col min="4" max="4" width="16.28125" style="0" hidden="1" customWidth="1"/>
    <col min="5" max="5" width="8.00390625" style="0" bestFit="1" customWidth="1"/>
    <col min="6" max="6" width="9.28125" style="0" bestFit="1" customWidth="1"/>
    <col min="7" max="8" width="8.00390625" style="0" bestFit="1" customWidth="1"/>
    <col min="9" max="9" width="8.7109375" style="0" bestFit="1" customWidth="1"/>
    <col min="10" max="10" width="15.28125" style="0" bestFit="1" customWidth="1"/>
    <col min="11" max="11" width="10.7109375" style="0" bestFit="1" customWidth="1"/>
    <col min="12" max="12" width="8.00390625" style="0" bestFit="1" customWidth="1"/>
    <col min="13" max="13" width="9.28125" style="0" bestFit="1" customWidth="1"/>
    <col min="14" max="14" width="13.140625" style="0" bestFit="1" customWidth="1"/>
  </cols>
  <sheetData>
    <row r="3" spans="2:4" ht="12.75">
      <c r="B3" s="74" t="str">
        <f>D3</f>
        <v>Suma de VALOR</v>
      </c>
      <c r="C3" s="73" t="s">
        <v>1</v>
      </c>
      <c r="D3" t="s">
        <v>63</v>
      </c>
    </row>
    <row r="4" spans="2:4" ht="12.75">
      <c r="B4" s="75">
        <f aca="true" t="shared" si="0" ref="B4:B14">D4</f>
        <v>970000</v>
      </c>
      <c r="C4" s="2" t="s">
        <v>17</v>
      </c>
      <c r="D4" s="75">
        <v>970000</v>
      </c>
    </row>
    <row r="5" spans="2:4" ht="12.75">
      <c r="B5" s="75">
        <f t="shared" si="0"/>
        <v>2200000</v>
      </c>
      <c r="C5" s="2" t="s">
        <v>14</v>
      </c>
      <c r="D5" s="75">
        <v>2200000</v>
      </c>
    </row>
    <row r="6" spans="2:4" ht="12.75">
      <c r="B6" s="75">
        <f t="shared" si="0"/>
        <v>1270000</v>
      </c>
      <c r="C6" s="2" t="s">
        <v>6</v>
      </c>
      <c r="D6" s="75">
        <v>1270000</v>
      </c>
    </row>
    <row r="7" spans="2:4" ht="12.75">
      <c r="B7" s="75">
        <f t="shared" si="0"/>
        <v>1170000</v>
      </c>
      <c r="C7" s="2" t="s">
        <v>12</v>
      </c>
      <c r="D7" s="75">
        <v>1170000</v>
      </c>
    </row>
    <row r="8" spans="2:4" ht="12.75">
      <c r="B8" s="75">
        <f t="shared" si="0"/>
        <v>1280000</v>
      </c>
      <c r="C8" s="2" t="s">
        <v>15</v>
      </c>
      <c r="D8" s="75">
        <v>1280000</v>
      </c>
    </row>
    <row r="9" spans="2:4" ht="12.75">
      <c r="B9" s="75">
        <f t="shared" si="0"/>
        <v>1410000</v>
      </c>
      <c r="C9" s="2" t="s">
        <v>10</v>
      </c>
      <c r="D9" s="75">
        <v>1410000</v>
      </c>
    </row>
    <row r="10" spans="2:4" ht="12.75">
      <c r="B10" s="75">
        <f t="shared" si="0"/>
        <v>1150000</v>
      </c>
      <c r="C10" s="2" t="s">
        <v>9</v>
      </c>
      <c r="D10" s="75">
        <v>1150000</v>
      </c>
    </row>
    <row r="11" spans="2:4" ht="12.75">
      <c r="B11" s="75">
        <f t="shared" si="0"/>
        <v>930000</v>
      </c>
      <c r="C11" s="2" t="s">
        <v>20</v>
      </c>
      <c r="D11" s="75">
        <v>930000</v>
      </c>
    </row>
    <row r="12" spans="2:4" ht="12.75">
      <c r="B12" s="75">
        <f t="shared" si="0"/>
        <v>3300000</v>
      </c>
      <c r="C12" s="2" t="s">
        <v>19</v>
      </c>
      <c r="D12" s="75">
        <v>3300000</v>
      </c>
    </row>
    <row r="13" spans="2:4" ht="12.75">
      <c r="B13" s="75">
        <f t="shared" si="0"/>
        <v>1990000</v>
      </c>
      <c r="C13" s="2" t="s">
        <v>8</v>
      </c>
      <c r="D13" s="75">
        <v>1990000</v>
      </c>
    </row>
    <row r="14" spans="2:4" ht="12.75">
      <c r="B14" s="76">
        <f t="shared" si="0"/>
        <v>15670000</v>
      </c>
      <c r="C14" s="2" t="s">
        <v>62</v>
      </c>
      <c r="D14" s="75">
        <v>15670000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0B7E5324D80543868E6B0B6403FA50" ma:contentTypeVersion="4" ma:contentTypeDescription="Crear nuevo documento." ma:contentTypeScope="" ma:versionID="c8e185b85f1d943cf7a61025aa643f5a">
  <xsd:schema xmlns:xsd="http://www.w3.org/2001/XMLSchema" xmlns:xs="http://www.w3.org/2001/XMLSchema" xmlns:p="http://schemas.microsoft.com/office/2006/metadata/properties" xmlns:ns2="2ed82145-ad6f-4032-866c-f595c95a3ef7" xmlns:ns3="0d5e7b88-c082-42ea-969f-ada61261ce81" targetNamespace="http://schemas.microsoft.com/office/2006/metadata/properties" ma:root="true" ma:fieldsID="34d1aabf5a8c760f2feecdab12c8d22c" ns2:_="" ns3:_="">
    <xsd:import namespace="2ed82145-ad6f-4032-866c-f595c95a3ef7"/>
    <xsd:import namespace="0d5e7b88-c082-42ea-969f-ada61261ce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2145-ad6f-4032-866c-f595c95a3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e7b88-c082-42ea-969f-ada61261c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FE4782-66B3-4942-8936-E45A75CF3204}"/>
</file>

<file path=customXml/itemProps2.xml><?xml version="1.0" encoding="utf-8"?>
<ds:datastoreItem xmlns:ds="http://schemas.openxmlformats.org/officeDocument/2006/customXml" ds:itemID="{FF2CFC53-56F7-4DA3-9437-90D30A1BD5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9BA05-F054-4C48-ACB2-1BB391B90F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www.elreydelexcel.com</dc:creator>
  <cp:keywords/>
  <dc:description/>
  <cp:lastModifiedBy>Enrique Morales Castillo</cp:lastModifiedBy>
  <cp:lastPrinted>2013-04-13T19:29:36Z</cp:lastPrinted>
  <dcterms:created xsi:type="dcterms:W3CDTF">2012-09-15T19:38:28Z</dcterms:created>
  <dcterms:modified xsi:type="dcterms:W3CDTF">2020-04-11T17:58:38Z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0x010100720B7E5324D80543868E6B0B6403FA50</vt:lpwstr>
  </property>
</Properties>
</file>